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3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139" i="1"/>
  <c r="D138"/>
  <c r="E130"/>
  <c r="E118"/>
  <c r="E116"/>
  <c r="D98"/>
  <c r="C98"/>
  <c r="G98" s="1"/>
  <c r="C97"/>
  <c r="C100" s="1"/>
  <c r="G97" s="1"/>
  <c r="E61"/>
  <c r="E63" s="1"/>
  <c r="E65" s="1"/>
  <c r="E67" s="1"/>
  <c r="D61"/>
  <c r="D63" s="1"/>
  <c r="D65" s="1"/>
  <c r="D67" s="1"/>
  <c r="D139" s="1"/>
  <c r="C61"/>
  <c r="C63" s="1"/>
  <c r="C65" s="1"/>
  <c r="C67" s="1"/>
  <c r="C130" s="1"/>
  <c r="E46"/>
  <c r="E138" s="1"/>
  <c r="I138" s="1"/>
  <c r="D46"/>
  <c r="D90" s="1"/>
  <c r="C46"/>
  <c r="C138" s="1"/>
  <c r="E41"/>
  <c r="E98" s="1"/>
  <c r="D41"/>
  <c r="C41"/>
  <c r="E34"/>
  <c r="E89" s="1"/>
  <c r="D34"/>
  <c r="D75" s="1"/>
  <c r="C34"/>
  <c r="E19"/>
  <c r="D19"/>
  <c r="C19"/>
  <c r="E11"/>
  <c r="D11"/>
  <c r="C11"/>
  <c r="C76" s="1"/>
  <c r="H138" l="1"/>
  <c r="D141" s="1"/>
  <c r="E142"/>
  <c r="C90"/>
  <c r="C116"/>
  <c r="D117"/>
  <c r="C139"/>
  <c r="C77"/>
  <c r="C117"/>
  <c r="D118"/>
  <c r="D130"/>
  <c r="D132" s="1"/>
  <c r="E77"/>
  <c r="C75"/>
  <c r="E75"/>
  <c r="E90"/>
  <c r="E92" s="1"/>
  <c r="I89" s="1"/>
  <c r="E97"/>
  <c r="E100" s="1"/>
  <c r="I98" s="1"/>
  <c r="C118"/>
  <c r="D77"/>
  <c r="D97"/>
  <c r="D100" s="1"/>
  <c r="H98" s="1"/>
  <c r="C105"/>
  <c r="D116"/>
  <c r="E117"/>
  <c r="I97"/>
  <c r="D74"/>
  <c r="D89"/>
  <c r="D92" s="1"/>
  <c r="C74"/>
  <c r="E76"/>
  <c r="C89"/>
  <c r="C92" s="1"/>
  <c r="D76"/>
  <c r="E74"/>
  <c r="D53"/>
  <c r="E53"/>
  <c r="C53"/>
  <c r="D25"/>
  <c r="D129" s="1"/>
  <c r="H129" s="1"/>
  <c r="C25"/>
  <c r="C129" s="1"/>
  <c r="E25"/>
  <c r="E129" s="1"/>
  <c r="I129" s="1"/>
  <c r="E133" s="1"/>
  <c r="E105" l="1"/>
  <c r="H97"/>
  <c r="D105"/>
  <c r="I90"/>
  <c r="G89"/>
  <c r="G90"/>
  <c r="H89"/>
  <c r="H90"/>
</calcChain>
</file>

<file path=xl/sharedStrings.xml><?xml version="1.0" encoding="utf-8"?>
<sst xmlns="http://schemas.openxmlformats.org/spreadsheetml/2006/main" count="102" uniqueCount="89">
  <si>
    <t>Caixa e Equivalentes de Caixa</t>
  </si>
  <si>
    <t>Aplicações Financeiras</t>
  </si>
  <si>
    <t>Contas a Receber</t>
  </si>
  <si>
    <t>Estoques</t>
  </si>
  <si>
    <t>Tributos a Recuperar</t>
  </si>
  <si>
    <t>Outros Ativos Circulantes</t>
  </si>
  <si>
    <t>Ativo Realizável a Longo Prazo</t>
  </si>
  <si>
    <t>Investimentos</t>
  </si>
  <si>
    <t>Imobilizado</t>
  </si>
  <si>
    <t>Intangível</t>
  </si>
  <si>
    <t xml:space="preserve">BALANÇO PATRIMONIAL - ATIVO </t>
  </si>
  <si>
    <t xml:space="preserve">EMPRESA ALFA S.A. </t>
  </si>
  <si>
    <t>Descrição</t>
  </si>
  <si>
    <t xml:space="preserve"> 31/12/2010</t>
  </si>
  <si>
    <t xml:space="preserve"> 31/12/2011</t>
  </si>
  <si>
    <t xml:space="preserve"> 31/12/2012</t>
  </si>
  <si>
    <t xml:space="preserve">Ativo Não Circulante </t>
  </si>
  <si>
    <t xml:space="preserve">Ativo Total </t>
  </si>
  <si>
    <t>Ativo Circulante</t>
  </si>
  <si>
    <t>BALANÇO PATRIMONIAL - PASSIVO</t>
  </si>
  <si>
    <t>Passivo Circulante</t>
  </si>
  <si>
    <t>Obrigações Sociais e Trabalhistas</t>
  </si>
  <si>
    <t xml:space="preserve">Passivo Não Circulante </t>
  </si>
  <si>
    <t>Patrimônio Líquido Consolidado</t>
  </si>
  <si>
    <t>Fornecedores</t>
  </si>
  <si>
    <t>Obrigações Fiscais</t>
  </si>
  <si>
    <t>Empréstimos e Financiamentos</t>
  </si>
  <si>
    <t>Outras Obrigações</t>
  </si>
  <si>
    <t>Provisões</t>
  </si>
  <si>
    <t>Capital Social Realizado</t>
  </si>
  <si>
    <t>Reservas de Capital</t>
  </si>
  <si>
    <t>Reservas de Lucro</t>
  </si>
  <si>
    <t>Ajustes de Avaliação Patrimonial</t>
  </si>
  <si>
    <t>Participação dos Acionistas não Controladores</t>
  </si>
  <si>
    <t>Custo dos Bens e/ou Serviços Vendidos</t>
  </si>
  <si>
    <t>Despesas/Receitas Operacionais</t>
  </si>
  <si>
    <t>Resultado Financeiro</t>
  </si>
  <si>
    <t>Imposto de Renda e Contribuição Social sobre o Lucro</t>
  </si>
  <si>
    <t>DEMONSTRAÇÃO DO RESULTADO DO EXERCÍCIO</t>
  </si>
  <si>
    <t>Receita de Venda de Bens e/ou Serviços</t>
  </si>
  <si>
    <t>01/01/2010 à 31/12/2010</t>
  </si>
  <si>
    <t>01/01/2011 à 31/12/2011</t>
  </si>
  <si>
    <t>01/01/2012 à 31/12/2012</t>
  </si>
  <si>
    <t xml:space="preserve">Resultado Bruto </t>
  </si>
  <si>
    <t xml:space="preserve">Resultado Antes do Resultado Financeiro e dos Tributos </t>
  </si>
  <si>
    <t xml:space="preserve">Resultado Antes dos Tributos sobre o Lucro </t>
  </si>
  <si>
    <t>Resultado Líquido das Operações Continuadas</t>
  </si>
  <si>
    <t>LIQUIDEZ</t>
  </si>
  <si>
    <t>Indíce de Liquidez</t>
  </si>
  <si>
    <t>1) A empresa Possuia no período inicial R$ 0,71 de recursos disponíveis para cada R$ 1,00 de dívida de curto prazo e ao final do período R$ 0,26 para cada R$ 1,00;</t>
  </si>
  <si>
    <t>2) A empresa Possuia no período inicial R$ 2,10 de recursos de curto prazo para cada R$ 1,00 de dívida de curto prazo e ao final do período R$ 1,49 para cada R$ 1,00;</t>
  </si>
  <si>
    <t>3) A empresa Possuia no período inicial R$ 1,77 de recursos de curto prazo, independente do estoque para cada R$ 1,00 de dívida de curto prazo e ao final do período R$ 1,22 para cada R$ 1,00;</t>
  </si>
  <si>
    <t>4) A empresa Possuia no período inicial R$ 1,27 de recursos de curto e longo prazo para cada R$ 1,00 de dívida de curto e longo prazo e ao final do período R$ 1,27 para cada R$ 1,00.</t>
  </si>
  <si>
    <t>ENDIVIDAMENTO</t>
  </si>
  <si>
    <t>Grau de Endividamento</t>
  </si>
  <si>
    <t>Grau de Endividamento (quantidade de dívida)</t>
  </si>
  <si>
    <t>Capital de Terceiros</t>
  </si>
  <si>
    <t>Capital Próprio</t>
  </si>
  <si>
    <t>Passivo Total</t>
  </si>
  <si>
    <t>Composição do Endividamento (Composição da Dívida Elegível)</t>
  </si>
  <si>
    <t>Passivo não Circulante</t>
  </si>
  <si>
    <t>Indíce de endividamento</t>
  </si>
  <si>
    <t>1) Ao final do período 63% do ativo da empresa é financiado pelo Capital de Terceiros e 37% pelo Capital Próprio; Das dívidas exigíveis (capital de terceiros) 32% terão vencimento a longo</t>
  </si>
  <si>
    <t>prazo, e 68% serão exigíveis nos próximos 12 meses.</t>
  </si>
  <si>
    <t>LUCRATIVIDADE</t>
  </si>
  <si>
    <t>Indicadores de Lucratividade</t>
  </si>
  <si>
    <t>1) A empresa obteve um Lubro Bruto de 21% no início do período e caiu para 20% ao final do período;</t>
  </si>
  <si>
    <t>2) A empresa obteve um Lucro Operacional de 12% no início do período e caiu para 10% ao final do período;</t>
  </si>
  <si>
    <t>3) A empresa obteve um Lucro Líquido de 10% no início do período e caiu para 8% ao final do período.</t>
  </si>
  <si>
    <t>RENTABILIDADE</t>
  </si>
  <si>
    <t>Indicadores de Rentabilidade</t>
  </si>
  <si>
    <t>Ativo Total</t>
  </si>
  <si>
    <t>Ativo Médio</t>
  </si>
  <si>
    <t>Lucro Líquido</t>
  </si>
  <si>
    <t>TRI 2011</t>
  </si>
  <si>
    <t>TRI 2012</t>
  </si>
  <si>
    <t>Taxa de Retorno sobre Patrimônio Líquido</t>
  </si>
  <si>
    <t>Patrimônio Líquido Médio</t>
  </si>
  <si>
    <t>Patrímonio Líquido</t>
  </si>
  <si>
    <t>Imediata</t>
  </si>
  <si>
    <t>Corrente</t>
  </si>
  <si>
    <t>Seco</t>
  </si>
  <si>
    <t>Geral</t>
  </si>
  <si>
    <t>Margem Bruta</t>
  </si>
  <si>
    <t>Margem Operacional</t>
  </si>
  <si>
    <t>Margem Líquida</t>
  </si>
  <si>
    <t>TRPL 2011</t>
  </si>
  <si>
    <t>TRPL 2012</t>
  </si>
  <si>
    <t>TRABALHO: ANÁLISE DAS DEMONSTRAÇÕES FINANCEIRAS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</si>
</sst>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8" formatCode="_-&quot;R$&quot;\ * #,##0_-;\-&quot;R$&quot;\ * #,##0_-;_-&quot;R$&quot;\ * &quot;-&quot;??_-;_-@_-"/>
    <numFmt numFmtId="169" formatCode="0.0%"/>
  </numFmts>
  <fonts count="10">
    <font>
      <sz val="11"/>
      <color theme="1"/>
      <name val="Perpetua"/>
      <family val="2"/>
      <scheme val="minor"/>
    </font>
    <font>
      <sz val="11"/>
      <color theme="1"/>
      <name val="Perpetua"/>
      <family val="2"/>
      <scheme val="minor"/>
    </font>
    <font>
      <b/>
      <sz val="9"/>
      <color theme="1"/>
      <name val="Perpetua"/>
      <family val="1"/>
      <scheme val="minor"/>
    </font>
    <font>
      <b/>
      <sz val="9"/>
      <color theme="0"/>
      <name val="Perpetua"/>
      <family val="2"/>
      <scheme val="minor"/>
    </font>
    <font>
      <sz val="9"/>
      <color theme="1"/>
      <name val="Perpetua"/>
      <family val="2"/>
      <scheme val="minor"/>
    </font>
    <font>
      <sz val="9"/>
      <color theme="0"/>
      <name val="Perpetua"/>
      <family val="2"/>
      <scheme val="minor"/>
    </font>
    <font>
      <b/>
      <sz val="9"/>
      <color theme="1"/>
      <name val="Perpetua"/>
      <family val="2"/>
      <scheme val="minor"/>
    </font>
    <font>
      <b/>
      <sz val="9"/>
      <name val="Perpetua"/>
      <family val="2"/>
      <scheme val="minor"/>
    </font>
    <font>
      <b/>
      <i/>
      <sz val="12"/>
      <color theme="0"/>
      <name val="Perpetua"/>
      <family val="1"/>
      <scheme val="minor"/>
    </font>
    <font>
      <b/>
      <i/>
      <sz val="11"/>
      <color theme="0"/>
      <name val="Perpetua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ashDotDot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4" fillId="0" borderId="2" xfId="0" applyFont="1" applyBorder="1"/>
    <xf numFmtId="0" fontId="4" fillId="0" borderId="0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0" xfId="0" applyFont="1" applyFill="1"/>
    <xf numFmtId="3" fontId="4" fillId="0" borderId="0" xfId="0" applyNumberFormat="1" applyFont="1"/>
    <xf numFmtId="3" fontId="3" fillId="2" borderId="1" xfId="0" applyNumberFormat="1" applyFont="1" applyFill="1" applyBorder="1"/>
    <xf numFmtId="0" fontId="6" fillId="0" borderId="12" xfId="0" applyFont="1" applyBorder="1"/>
    <xf numFmtId="0" fontId="6" fillId="0" borderId="0" xfId="0" applyFont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8" fontId="5" fillId="0" borderId="0" xfId="1" applyNumberFormat="1" applyFont="1"/>
    <xf numFmtId="168" fontId="3" fillId="5" borderId="1" xfId="1" applyNumberFormat="1" applyFont="1" applyFill="1" applyBorder="1" applyAlignment="1">
      <alignment horizontal="center" vertical="center"/>
    </xf>
    <xf numFmtId="168" fontId="3" fillId="2" borderId="2" xfId="1" applyNumberFormat="1" applyFont="1" applyFill="1" applyBorder="1"/>
    <xf numFmtId="168" fontId="4" fillId="0" borderId="2" xfId="1" applyNumberFormat="1" applyFont="1" applyBorder="1"/>
    <xf numFmtId="168" fontId="4" fillId="0" borderId="0" xfId="1" applyNumberFormat="1" applyFont="1"/>
    <xf numFmtId="168" fontId="4" fillId="0" borderId="0" xfId="1" applyNumberFormat="1" applyFont="1" applyBorder="1"/>
    <xf numFmtId="168" fontId="5" fillId="3" borderId="2" xfId="1" applyNumberFormat="1" applyFont="1" applyFill="1" applyBorder="1" applyAlignment="1">
      <alignment horizontal="center" vertical="center" wrapText="1"/>
    </xf>
    <xf numFmtId="168" fontId="4" fillId="4" borderId="0" xfId="1" applyNumberFormat="1" applyFont="1" applyFill="1"/>
    <xf numFmtId="168" fontId="3" fillId="2" borderId="1" xfId="1" applyNumberFormat="1" applyFont="1" applyFill="1" applyBorder="1"/>
    <xf numFmtId="168" fontId="4" fillId="0" borderId="12" xfId="1" applyNumberFormat="1" applyFont="1" applyBorder="1"/>
    <xf numFmtId="44" fontId="4" fillId="0" borderId="12" xfId="1" applyNumberFormat="1" applyFont="1" applyBorder="1"/>
    <xf numFmtId="0" fontId="4" fillId="7" borderId="0" xfId="0" applyFont="1" applyFill="1" applyBorder="1"/>
    <xf numFmtId="14" fontId="3" fillId="7" borderId="0" xfId="0" applyNumberFormat="1" applyFont="1" applyFill="1" applyBorder="1" applyAlignment="1">
      <alignment horizontal="center"/>
    </xf>
    <xf numFmtId="0" fontId="4" fillId="0" borderId="13" xfId="0" applyFont="1" applyBorder="1"/>
    <xf numFmtId="168" fontId="4" fillId="0" borderId="13" xfId="1" applyNumberFormat="1" applyFont="1" applyBorder="1"/>
    <xf numFmtId="9" fontId="4" fillId="0" borderId="12" xfId="2" applyFont="1" applyBorder="1"/>
    <xf numFmtId="0" fontId="6" fillId="8" borderId="12" xfId="0" applyFont="1" applyFill="1" applyBorder="1"/>
    <xf numFmtId="168" fontId="4" fillId="8" borderId="12" xfId="1" applyNumberFormat="1" applyFont="1" applyFill="1" applyBorder="1"/>
    <xf numFmtId="0" fontId="4" fillId="0" borderId="12" xfId="0" applyFont="1" applyBorder="1"/>
    <xf numFmtId="0" fontId="2" fillId="0" borderId="12" xfId="0" applyFont="1" applyBorder="1"/>
    <xf numFmtId="169" fontId="4" fillId="0" borderId="12" xfId="2" applyNumberFormat="1" applyFont="1" applyBorder="1"/>
    <xf numFmtId="14" fontId="7" fillId="7" borderId="1" xfId="0" applyNumberFormat="1" applyFont="1" applyFill="1" applyBorder="1" applyAlignment="1">
      <alignment horizontal="center"/>
    </xf>
    <xf numFmtId="168" fontId="4" fillId="6" borderId="12" xfId="1" applyNumberFormat="1" applyFont="1" applyFill="1" applyBorder="1"/>
    <xf numFmtId="169" fontId="4" fillId="6" borderId="12" xfId="2" applyNumberFormat="1" applyFont="1" applyFill="1" applyBorder="1"/>
    <xf numFmtId="9" fontId="4" fillId="8" borderId="12" xfId="2" applyFont="1" applyFill="1" applyBorder="1"/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trimônio Líquido">
  <a:themeElements>
    <a:clrScheme name="Patrimônio Líquido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Patrimônio Líquido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trimônio Líquido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42"/>
  <sheetViews>
    <sheetView showGridLines="0" tabSelected="1" zoomScaleNormal="100" workbookViewId="0">
      <selection activeCell="B4" sqref="B4"/>
    </sheetView>
  </sheetViews>
  <sheetFormatPr defaultRowHeight="12.75"/>
  <cols>
    <col min="1" max="1" width="3.7109375" style="5" customWidth="1"/>
    <col min="2" max="2" width="49.7109375" style="5" customWidth="1"/>
    <col min="3" max="5" width="11.85546875" style="27" customWidth="1"/>
    <col min="6" max="6" width="3.7109375" style="5" customWidth="1"/>
    <col min="7" max="9" width="11.5703125" style="5" customWidth="1"/>
    <col min="10" max="16384" width="9.140625" style="5"/>
  </cols>
  <sheetData>
    <row r="2" spans="2:5" ht="23.25" customHeight="1">
      <c r="B2" s="51" t="s">
        <v>88</v>
      </c>
      <c r="C2" s="51"/>
      <c r="D2" s="51"/>
      <c r="E2" s="51"/>
    </row>
    <row r="5" spans="2:5" ht="18.75" customHeight="1">
      <c r="B5" s="2" t="s">
        <v>10</v>
      </c>
      <c r="C5" s="3"/>
      <c r="D5" s="3"/>
      <c r="E5" s="4"/>
    </row>
    <row r="6" spans="2:5" ht="5.25" customHeight="1">
      <c r="B6" s="6"/>
      <c r="C6" s="23"/>
      <c r="D6" s="23"/>
      <c r="E6" s="23"/>
    </row>
    <row r="7" spans="2:5" ht="18.75" customHeight="1">
      <c r="B7" s="2" t="s">
        <v>11</v>
      </c>
      <c r="C7" s="3"/>
      <c r="D7" s="3"/>
      <c r="E7" s="4"/>
    </row>
    <row r="8" spans="2:5" ht="5.25" customHeight="1">
      <c r="B8" s="6"/>
      <c r="C8" s="23"/>
      <c r="D8" s="23"/>
      <c r="E8" s="23"/>
    </row>
    <row r="9" spans="2:5" ht="18.75" customHeight="1">
      <c r="B9" s="7" t="s">
        <v>12</v>
      </c>
      <c r="C9" s="24" t="s">
        <v>13</v>
      </c>
      <c r="D9" s="24" t="s">
        <v>14</v>
      </c>
      <c r="E9" s="24" t="s">
        <v>15</v>
      </c>
    </row>
    <row r="10" spans="2:5" ht="5.25" customHeight="1">
      <c r="B10" s="6"/>
      <c r="C10" s="23"/>
      <c r="D10" s="23"/>
      <c r="E10" s="23"/>
    </row>
    <row r="11" spans="2:5">
      <c r="B11" s="8" t="s">
        <v>18</v>
      </c>
      <c r="C11" s="25">
        <f>SUM(C12:C17)</f>
        <v>1990509</v>
      </c>
      <c r="D11" s="25">
        <f>SUM(D12:D17)</f>
        <v>2294843</v>
      </c>
      <c r="E11" s="25">
        <f>SUM(E12:E17)</f>
        <v>2236850</v>
      </c>
    </row>
    <row r="12" spans="2:5">
      <c r="B12" s="9" t="s">
        <v>0</v>
      </c>
      <c r="C12" s="26">
        <v>672123</v>
      </c>
      <c r="D12" s="26">
        <v>904318</v>
      </c>
      <c r="E12" s="26">
        <v>393945</v>
      </c>
    </row>
    <row r="13" spans="2:5">
      <c r="B13" s="9" t="s">
        <v>1</v>
      </c>
      <c r="C13" s="26">
        <v>54092</v>
      </c>
      <c r="D13" s="26">
        <v>2394</v>
      </c>
      <c r="E13" s="26">
        <v>135690</v>
      </c>
    </row>
    <row r="14" spans="2:5">
      <c r="B14" s="9" t="s">
        <v>2</v>
      </c>
      <c r="C14" s="26">
        <v>810464</v>
      </c>
      <c r="D14" s="26">
        <v>920217</v>
      </c>
      <c r="E14" s="26">
        <v>1127115</v>
      </c>
    </row>
    <row r="15" spans="2:5">
      <c r="B15" s="9" t="s">
        <v>3</v>
      </c>
      <c r="C15" s="26">
        <v>311448</v>
      </c>
      <c r="D15" s="26">
        <v>368330</v>
      </c>
      <c r="E15" s="26">
        <v>409502</v>
      </c>
    </row>
    <row r="16" spans="2:5">
      <c r="B16" s="9" t="s">
        <v>4</v>
      </c>
      <c r="C16" s="26">
        <v>87144</v>
      </c>
      <c r="D16" s="26">
        <v>53466</v>
      </c>
      <c r="E16" s="26">
        <v>101865</v>
      </c>
    </row>
    <row r="17" spans="2:5">
      <c r="B17" s="9" t="s">
        <v>5</v>
      </c>
      <c r="C17" s="26">
        <v>55238</v>
      </c>
      <c r="D17" s="26">
        <v>46118</v>
      </c>
      <c r="E17" s="26">
        <v>68733</v>
      </c>
    </row>
    <row r="19" spans="2:5">
      <c r="B19" s="8" t="s">
        <v>16</v>
      </c>
      <c r="C19" s="25">
        <f>SUM(C20:C23)</f>
        <v>1039092</v>
      </c>
      <c r="D19" s="25">
        <f>SUM(D20:D23)</f>
        <v>1086288</v>
      </c>
      <c r="E19" s="25">
        <f>SUM(E20:E23)</f>
        <v>1275225</v>
      </c>
    </row>
    <row r="20" spans="2:5">
      <c r="B20" s="9" t="s">
        <v>6</v>
      </c>
      <c r="C20" s="26">
        <v>625217</v>
      </c>
      <c r="D20" s="26">
        <v>633624</v>
      </c>
      <c r="E20" s="26">
        <v>560272</v>
      </c>
    </row>
    <row r="21" spans="2:5">
      <c r="B21" s="9" t="s">
        <v>7</v>
      </c>
      <c r="C21" s="26">
        <v>22272</v>
      </c>
      <c r="D21" s="26">
        <v>21802</v>
      </c>
      <c r="E21" s="26">
        <v>39198</v>
      </c>
    </row>
    <row r="22" spans="2:5">
      <c r="B22" s="9" t="s">
        <v>8</v>
      </c>
      <c r="C22" s="26">
        <v>318761</v>
      </c>
      <c r="D22" s="26">
        <v>353567</v>
      </c>
      <c r="E22" s="26">
        <v>454915</v>
      </c>
    </row>
    <row r="23" spans="2:5">
      <c r="B23" s="9" t="s">
        <v>9</v>
      </c>
      <c r="C23" s="26">
        <v>72842</v>
      </c>
      <c r="D23" s="26">
        <v>77295</v>
      </c>
      <c r="E23" s="26">
        <v>220840</v>
      </c>
    </row>
    <row r="25" spans="2:5">
      <c r="B25" s="8" t="s">
        <v>17</v>
      </c>
      <c r="C25" s="25">
        <f>C11+C19</f>
        <v>3029601</v>
      </c>
      <c r="D25" s="25">
        <f>D11+D19</f>
        <v>3381131</v>
      </c>
      <c r="E25" s="25">
        <f>E11+E19</f>
        <v>3512075</v>
      </c>
    </row>
    <row r="28" spans="2:5" ht="18.75" customHeight="1">
      <c r="B28" s="2" t="s">
        <v>19</v>
      </c>
      <c r="C28" s="3"/>
      <c r="D28" s="3"/>
      <c r="E28" s="4"/>
    </row>
    <row r="29" spans="2:5" ht="5.25" customHeight="1">
      <c r="B29" s="6"/>
      <c r="C29" s="23"/>
      <c r="D29" s="23"/>
      <c r="E29" s="23"/>
    </row>
    <row r="30" spans="2:5" ht="18.75" customHeight="1">
      <c r="B30" s="2" t="s">
        <v>11</v>
      </c>
      <c r="C30" s="3"/>
      <c r="D30" s="3"/>
      <c r="E30" s="4"/>
    </row>
    <row r="31" spans="2:5" ht="5.25" customHeight="1">
      <c r="B31" s="6"/>
      <c r="C31" s="23"/>
      <c r="D31" s="23"/>
      <c r="E31" s="23"/>
    </row>
    <row r="32" spans="2:5" ht="18.75" customHeight="1">
      <c r="B32" s="7" t="s">
        <v>12</v>
      </c>
      <c r="C32" s="24" t="s">
        <v>13</v>
      </c>
      <c r="D32" s="24" t="s">
        <v>14</v>
      </c>
      <c r="E32" s="24" t="s">
        <v>15</v>
      </c>
    </row>
    <row r="33" spans="2:5" ht="5.25" customHeight="1">
      <c r="B33" s="6"/>
      <c r="C33" s="23"/>
      <c r="D33" s="23"/>
      <c r="E33" s="23"/>
    </row>
    <row r="34" spans="2:5">
      <c r="B34" s="8" t="s">
        <v>20</v>
      </c>
      <c r="C34" s="25">
        <f>SUM(C35:C39)</f>
        <v>948736</v>
      </c>
      <c r="D34" s="25">
        <f>SUM(D35:D39)</f>
        <v>1321265</v>
      </c>
      <c r="E34" s="25">
        <f>SUM(E35:E39)</f>
        <v>1496779</v>
      </c>
    </row>
    <row r="35" spans="2:5">
      <c r="B35" s="9" t="s">
        <v>21</v>
      </c>
      <c r="C35" s="26">
        <v>135427</v>
      </c>
      <c r="D35" s="26">
        <v>124597</v>
      </c>
      <c r="E35" s="26">
        <v>104045</v>
      </c>
    </row>
    <row r="36" spans="2:5">
      <c r="B36" s="9" t="s">
        <v>24</v>
      </c>
      <c r="C36" s="26">
        <v>306901</v>
      </c>
      <c r="D36" s="26">
        <v>324261</v>
      </c>
      <c r="E36" s="26">
        <v>382264</v>
      </c>
    </row>
    <row r="37" spans="2:5">
      <c r="B37" s="9" t="s">
        <v>25</v>
      </c>
      <c r="C37" s="26">
        <v>64938</v>
      </c>
      <c r="D37" s="26">
        <v>69774</v>
      </c>
      <c r="E37" s="26">
        <v>61482</v>
      </c>
    </row>
    <row r="38" spans="2:5">
      <c r="B38" s="9" t="s">
        <v>26</v>
      </c>
      <c r="C38" s="26">
        <v>268200</v>
      </c>
      <c r="D38" s="26">
        <v>617219</v>
      </c>
      <c r="E38" s="26">
        <v>757659</v>
      </c>
    </row>
    <row r="39" spans="2:5">
      <c r="B39" s="9" t="s">
        <v>27</v>
      </c>
      <c r="C39" s="26">
        <v>173270</v>
      </c>
      <c r="D39" s="26">
        <v>185414</v>
      </c>
      <c r="E39" s="26">
        <v>191329</v>
      </c>
    </row>
    <row r="41" spans="2:5" s="6" customFormat="1">
      <c r="B41" s="8" t="s">
        <v>22</v>
      </c>
      <c r="C41" s="25">
        <f>SUM(C42:C44)</f>
        <v>1117475</v>
      </c>
      <c r="D41" s="25">
        <f>SUM(D42:D44)</f>
        <v>888374</v>
      </c>
      <c r="E41" s="25">
        <f>SUM(E42:E44)</f>
        <v>702852</v>
      </c>
    </row>
    <row r="42" spans="2:5">
      <c r="B42" s="9" t="s">
        <v>26</v>
      </c>
      <c r="C42" s="26">
        <v>1094439</v>
      </c>
      <c r="D42" s="26">
        <v>869809</v>
      </c>
      <c r="E42" s="26">
        <v>583316</v>
      </c>
    </row>
    <row r="43" spans="2:5">
      <c r="B43" s="9" t="s">
        <v>27</v>
      </c>
      <c r="C43" s="26">
        <v>5592</v>
      </c>
      <c r="D43" s="26">
        <v>2493</v>
      </c>
      <c r="E43" s="26">
        <v>57805</v>
      </c>
    </row>
    <row r="44" spans="2:5">
      <c r="B44" s="9" t="s">
        <v>28</v>
      </c>
      <c r="C44" s="26">
        <v>17444</v>
      </c>
      <c r="D44" s="26">
        <v>16072</v>
      </c>
      <c r="E44" s="26">
        <v>61731</v>
      </c>
    </row>
    <row r="45" spans="2:5">
      <c r="B45" s="10"/>
      <c r="C45" s="28"/>
      <c r="D45" s="28"/>
      <c r="E45" s="28"/>
    </row>
    <row r="46" spans="2:5" s="6" customFormat="1">
      <c r="B46" s="8" t="s">
        <v>23</v>
      </c>
      <c r="C46" s="25">
        <f>SUM(C47:C51)</f>
        <v>963390</v>
      </c>
      <c r="D46" s="25">
        <f>SUM(D47:D51)</f>
        <v>1171492</v>
      </c>
      <c r="E46" s="25">
        <f>SUM(E47:E51)</f>
        <v>1312444</v>
      </c>
    </row>
    <row r="47" spans="2:5">
      <c r="B47" s="9" t="s">
        <v>29</v>
      </c>
      <c r="C47" s="26">
        <v>700000</v>
      </c>
      <c r="D47" s="26">
        <v>700000</v>
      </c>
      <c r="E47" s="26">
        <v>700000</v>
      </c>
    </row>
    <row r="48" spans="2:5">
      <c r="B48" s="9" t="s">
        <v>30</v>
      </c>
      <c r="C48" s="26">
        <v>-790</v>
      </c>
      <c r="D48" s="26">
        <v>-1578</v>
      </c>
      <c r="E48" s="26">
        <v>-999</v>
      </c>
    </row>
    <row r="49" spans="2:5">
      <c r="B49" s="9" t="s">
        <v>31</v>
      </c>
      <c r="C49" s="26">
        <v>287809</v>
      </c>
      <c r="D49" s="26">
        <v>490027</v>
      </c>
      <c r="E49" s="26">
        <v>639642</v>
      </c>
    </row>
    <row r="50" spans="2:5">
      <c r="B50" s="9" t="s">
        <v>32</v>
      </c>
      <c r="C50" s="26">
        <v>-31125</v>
      </c>
      <c r="D50" s="26">
        <v>-26305</v>
      </c>
      <c r="E50" s="26">
        <v>-38718</v>
      </c>
    </row>
    <row r="51" spans="2:5">
      <c r="B51" s="9" t="s">
        <v>33</v>
      </c>
      <c r="C51" s="26">
        <v>7496</v>
      </c>
      <c r="D51" s="26">
        <v>9348</v>
      </c>
      <c r="E51" s="26">
        <v>12519</v>
      </c>
    </row>
    <row r="52" spans="2:5">
      <c r="B52" s="10"/>
      <c r="C52" s="28"/>
      <c r="D52" s="28"/>
      <c r="E52" s="28"/>
    </row>
    <row r="53" spans="2:5" s="6" customFormat="1">
      <c r="B53" s="8" t="s">
        <v>17</v>
      </c>
      <c r="C53" s="25">
        <f>C34+C41+C46</f>
        <v>3029601</v>
      </c>
      <c r="D53" s="25">
        <f>D34+D41+D46</f>
        <v>3381131</v>
      </c>
      <c r="E53" s="25">
        <f>E34+E41+E46</f>
        <v>3512075</v>
      </c>
    </row>
    <row r="56" spans="2:5" ht="21.75" customHeight="1">
      <c r="B56" s="11" t="s">
        <v>38</v>
      </c>
      <c r="C56" s="29" t="s">
        <v>40</v>
      </c>
      <c r="D56" s="29" t="s">
        <v>41</v>
      </c>
      <c r="E56" s="29" t="s">
        <v>42</v>
      </c>
    </row>
    <row r="57" spans="2:5" ht="21.75" customHeight="1">
      <c r="B57" s="12" t="s">
        <v>11</v>
      </c>
      <c r="C57" s="29"/>
      <c r="D57" s="29"/>
      <c r="E57" s="29"/>
    </row>
    <row r="58" spans="2:5" ht="21.75" customHeight="1">
      <c r="B58" s="13" t="s">
        <v>12</v>
      </c>
      <c r="C58" s="29"/>
      <c r="D58" s="29"/>
      <c r="E58" s="29"/>
    </row>
    <row r="59" spans="2:5" ht="18" customHeight="1">
      <c r="B59" s="14" t="s">
        <v>39</v>
      </c>
      <c r="C59" s="30">
        <v>2964499</v>
      </c>
      <c r="D59" s="30">
        <v>3368876</v>
      </c>
      <c r="E59" s="30">
        <v>3817134</v>
      </c>
    </row>
    <row r="60" spans="2:5" ht="18" customHeight="1">
      <c r="B60" s="5" t="s">
        <v>34</v>
      </c>
      <c r="C60" s="27">
        <v>-2333156</v>
      </c>
      <c r="D60" s="27">
        <v>-2627180</v>
      </c>
      <c r="E60" s="27">
        <v>-3041141</v>
      </c>
    </row>
    <row r="61" spans="2:5" ht="18" customHeight="1">
      <c r="B61" s="14" t="s">
        <v>43</v>
      </c>
      <c r="C61" s="30">
        <f>C59+C60</f>
        <v>631343</v>
      </c>
      <c r="D61" s="30">
        <f t="shared" ref="D61:E61" si="0">D59+D60</f>
        <v>741696</v>
      </c>
      <c r="E61" s="30">
        <f t="shared" si="0"/>
        <v>775993</v>
      </c>
    </row>
    <row r="62" spans="2:5" ht="18" customHeight="1">
      <c r="B62" s="5" t="s">
        <v>35</v>
      </c>
      <c r="C62" s="27">
        <v>-267551</v>
      </c>
      <c r="D62" s="27">
        <v>-313214</v>
      </c>
      <c r="E62" s="27">
        <v>-384737</v>
      </c>
    </row>
    <row r="63" spans="2:5" ht="18" customHeight="1">
      <c r="B63" s="14" t="s">
        <v>44</v>
      </c>
      <c r="C63" s="30">
        <f>C61+C62</f>
        <v>363792</v>
      </c>
      <c r="D63" s="30">
        <f t="shared" ref="D63:E63" si="1">D61+D62</f>
        <v>428482</v>
      </c>
      <c r="E63" s="30">
        <f t="shared" si="1"/>
        <v>391256</v>
      </c>
    </row>
    <row r="64" spans="2:5" ht="18" customHeight="1">
      <c r="B64" s="5" t="s">
        <v>36</v>
      </c>
      <c r="C64" s="27">
        <v>78165</v>
      </c>
      <c r="D64" s="27">
        <v>67478</v>
      </c>
      <c r="E64" s="27">
        <v>17917</v>
      </c>
    </row>
    <row r="65" spans="2:5" ht="18" customHeight="1">
      <c r="B65" s="14" t="s">
        <v>45</v>
      </c>
      <c r="C65" s="30">
        <f>C63+C64</f>
        <v>441957</v>
      </c>
      <c r="D65" s="30">
        <f t="shared" ref="D65:E65" si="2">D63+D64</f>
        <v>495960</v>
      </c>
      <c r="E65" s="30">
        <f t="shared" si="2"/>
        <v>409173</v>
      </c>
    </row>
    <row r="66" spans="2:5" ht="18" customHeight="1">
      <c r="B66" s="5" t="s">
        <v>37</v>
      </c>
      <c r="C66" s="27">
        <v>-146203</v>
      </c>
      <c r="D66" s="27">
        <v>-151937</v>
      </c>
      <c r="E66" s="27">
        <v>-106816</v>
      </c>
    </row>
    <row r="67" spans="2:5" ht="18" customHeight="1">
      <c r="B67" s="14" t="s">
        <v>46</v>
      </c>
      <c r="C67" s="30">
        <f>C65+C66</f>
        <v>295754</v>
      </c>
      <c r="D67" s="30">
        <f t="shared" ref="D67:E67" si="3">D65+D66</f>
        <v>344023</v>
      </c>
      <c r="E67" s="30">
        <f t="shared" si="3"/>
        <v>302357</v>
      </c>
    </row>
    <row r="69" spans="2:5" ht="13.5" thickBot="1">
      <c r="B69" s="36"/>
      <c r="C69" s="37"/>
      <c r="D69" s="37"/>
      <c r="E69" s="37"/>
    </row>
    <row r="70" spans="2:5" ht="17.25" thickBot="1">
      <c r="B70" s="48" t="s">
        <v>47</v>
      </c>
      <c r="C70" s="49"/>
      <c r="D70" s="49"/>
      <c r="E70" s="50"/>
    </row>
    <row r="71" spans="2:5">
      <c r="B71" s="15"/>
    </row>
    <row r="72" spans="2:5">
      <c r="B72" s="16" t="s">
        <v>48</v>
      </c>
      <c r="C72" s="21">
        <v>40543</v>
      </c>
      <c r="D72" s="21">
        <v>40908</v>
      </c>
      <c r="E72" s="21">
        <v>41274</v>
      </c>
    </row>
    <row r="74" spans="2:5">
      <c r="B74" s="17" t="s">
        <v>79</v>
      </c>
      <c r="C74" s="33">
        <f>C12/C34</f>
        <v>0.70844049345655691</v>
      </c>
      <c r="D74" s="33">
        <f>D12/D34</f>
        <v>0.6844334785224766</v>
      </c>
      <c r="E74" s="33">
        <f>E12/E34</f>
        <v>0.26319516775689666</v>
      </c>
    </row>
    <row r="75" spans="2:5">
      <c r="B75" s="17" t="s">
        <v>80</v>
      </c>
      <c r="C75" s="33">
        <f>C11/C34</f>
        <v>2.0980641611575823</v>
      </c>
      <c r="D75" s="33">
        <f>D11/D34</f>
        <v>1.7368529401747568</v>
      </c>
      <c r="E75" s="33">
        <f>E11/E34</f>
        <v>1.494442399312123</v>
      </c>
    </row>
    <row r="76" spans="2:5">
      <c r="B76" s="17" t="s">
        <v>81</v>
      </c>
      <c r="C76" s="33">
        <f>(C11-C15)/C34</f>
        <v>1.7697873802617377</v>
      </c>
      <c r="D76" s="33">
        <f>(D11-D15)/D34</f>
        <v>1.4580822166635763</v>
      </c>
      <c r="E76" s="33">
        <f>(E11-E15)/E34</f>
        <v>1.2208535795865656</v>
      </c>
    </row>
    <row r="77" spans="2:5">
      <c r="B77" s="17" t="s">
        <v>82</v>
      </c>
      <c r="C77" s="33">
        <f>(C11+C20)/(C34+C41)</f>
        <v>1.2659529931841424</v>
      </c>
      <c r="D77" s="33">
        <f>(D11+D20)/(D34+D41)</f>
        <v>1.3253146780990017</v>
      </c>
      <c r="E77" s="33">
        <f>(E11+E20)/(E34+E41)</f>
        <v>1.2716323783398216</v>
      </c>
    </row>
    <row r="79" spans="2:5">
      <c r="B79" s="18" t="s">
        <v>49</v>
      </c>
    </row>
    <row r="80" spans="2:5">
      <c r="B80" s="18" t="s">
        <v>50</v>
      </c>
    </row>
    <row r="81" spans="2:9">
      <c r="B81" s="18" t="s">
        <v>51</v>
      </c>
    </row>
    <row r="82" spans="2:9">
      <c r="B82" s="18" t="s">
        <v>52</v>
      </c>
    </row>
    <row r="84" spans="2:9" ht="13.5" thickBot="1">
      <c r="B84" s="36"/>
      <c r="C84" s="37"/>
      <c r="D84" s="37"/>
      <c r="E84" s="37"/>
    </row>
    <row r="85" spans="2:9" ht="17.25" thickBot="1">
      <c r="B85" s="48" t="s">
        <v>53</v>
      </c>
      <c r="C85" s="49"/>
      <c r="D85" s="49"/>
      <c r="E85" s="50"/>
    </row>
    <row r="87" spans="2:9">
      <c r="B87" s="19" t="s">
        <v>55</v>
      </c>
      <c r="C87" s="21">
        <v>40543</v>
      </c>
      <c r="D87" s="21">
        <v>40908</v>
      </c>
      <c r="E87" s="21">
        <v>41274</v>
      </c>
      <c r="F87" s="20"/>
      <c r="G87" s="21">
        <v>40543</v>
      </c>
      <c r="H87" s="21">
        <v>40908</v>
      </c>
      <c r="I87" s="21">
        <v>41274</v>
      </c>
    </row>
    <row r="89" spans="2:9">
      <c r="B89" s="17" t="s">
        <v>56</v>
      </c>
      <c r="C89" s="32">
        <f>C34+C41</f>
        <v>2066211</v>
      </c>
      <c r="D89" s="32">
        <f>D34+D41</f>
        <v>2209639</v>
      </c>
      <c r="E89" s="32">
        <f>E34+E41</f>
        <v>2199631</v>
      </c>
      <c r="G89" s="38">
        <f>C89/C92</f>
        <v>0.68200763070780612</v>
      </c>
      <c r="H89" s="38">
        <f>D89/D92</f>
        <v>0.65352067104173128</v>
      </c>
      <c r="I89" s="38">
        <f>E89/E92</f>
        <v>0.62630524689820122</v>
      </c>
    </row>
    <row r="90" spans="2:9">
      <c r="B90" s="17" t="s">
        <v>57</v>
      </c>
      <c r="C90" s="32">
        <f>C46</f>
        <v>963390</v>
      </c>
      <c r="D90" s="32">
        <f>D46</f>
        <v>1171492</v>
      </c>
      <c r="E90" s="32">
        <f>E46</f>
        <v>1312444</v>
      </c>
      <c r="G90" s="38">
        <f>C90/C92</f>
        <v>0.31799236929219393</v>
      </c>
      <c r="H90" s="38">
        <f>D90/D92</f>
        <v>0.34647932895826872</v>
      </c>
      <c r="I90" s="38">
        <f>E90/E92</f>
        <v>0.37369475310179878</v>
      </c>
    </row>
    <row r="91" spans="2:9">
      <c r="C91" s="5"/>
      <c r="D91" s="5"/>
      <c r="E91" s="5"/>
    </row>
    <row r="92" spans="2:9">
      <c r="B92" s="22" t="s">
        <v>58</v>
      </c>
      <c r="C92" s="31">
        <f>C89+C90</f>
        <v>3029601</v>
      </c>
      <c r="D92" s="31">
        <f>D89+D90</f>
        <v>3381131</v>
      </c>
      <c r="E92" s="31">
        <f>E89+E90</f>
        <v>3512075</v>
      </c>
    </row>
    <row r="95" spans="2:9">
      <c r="B95" s="19" t="s">
        <v>59</v>
      </c>
      <c r="C95" s="21">
        <v>40543</v>
      </c>
      <c r="D95" s="21">
        <v>40908</v>
      </c>
      <c r="E95" s="21">
        <v>41274</v>
      </c>
      <c r="F95" s="20"/>
      <c r="G95" s="21">
        <v>40543</v>
      </c>
      <c r="H95" s="21">
        <v>40908</v>
      </c>
      <c r="I95" s="21">
        <v>41274</v>
      </c>
    </row>
    <row r="97" spans="2:9">
      <c r="B97" s="39" t="s">
        <v>20</v>
      </c>
      <c r="C97" s="40">
        <f>C34</f>
        <v>948736</v>
      </c>
      <c r="D97" s="40">
        <f t="shared" ref="D97:E97" si="4">D34</f>
        <v>1321265</v>
      </c>
      <c r="E97" s="40">
        <f t="shared" si="4"/>
        <v>1496779</v>
      </c>
      <c r="G97" s="47">
        <f>C97/C100</f>
        <v>0.45916704537919895</v>
      </c>
      <c r="H97" s="47">
        <f>D97/D100</f>
        <v>0.59795514108865744</v>
      </c>
      <c r="I97" s="47">
        <f>E97/E100</f>
        <v>0.68046822398847806</v>
      </c>
    </row>
    <row r="98" spans="2:9">
      <c r="B98" s="17" t="s">
        <v>60</v>
      </c>
      <c r="C98" s="32">
        <f>C41</f>
        <v>1117475</v>
      </c>
      <c r="D98" s="32">
        <f t="shared" ref="D98:E98" si="5">D41</f>
        <v>888374</v>
      </c>
      <c r="E98" s="32">
        <f t="shared" si="5"/>
        <v>702852</v>
      </c>
      <c r="G98" s="38">
        <f>C98/C100</f>
        <v>0.54083295462080105</v>
      </c>
      <c r="H98" s="38">
        <f>D98/D100</f>
        <v>0.40204485891134251</v>
      </c>
      <c r="I98" s="38">
        <f>E98/E100</f>
        <v>0.31953177601152194</v>
      </c>
    </row>
    <row r="100" spans="2:9">
      <c r="B100" s="22" t="s">
        <v>56</v>
      </c>
      <c r="C100" s="31">
        <f>C97+C98</f>
        <v>2066211</v>
      </c>
      <c r="D100" s="31">
        <f>D97+D98</f>
        <v>2209639</v>
      </c>
      <c r="E100" s="31">
        <f>E97+E98</f>
        <v>2199631</v>
      </c>
    </row>
    <row r="102" spans="2:9">
      <c r="G102" s="34"/>
      <c r="H102" s="34"/>
      <c r="I102" s="34"/>
    </row>
    <row r="103" spans="2:9">
      <c r="B103" s="19" t="s">
        <v>61</v>
      </c>
      <c r="C103" s="21">
        <v>40543</v>
      </c>
      <c r="D103" s="21">
        <v>40908</v>
      </c>
      <c r="E103" s="21">
        <v>41274</v>
      </c>
      <c r="F103" s="20"/>
      <c r="G103" s="35"/>
      <c r="H103" s="35"/>
      <c r="I103" s="35"/>
    </row>
    <row r="104" spans="2:9">
      <c r="G104" s="34"/>
      <c r="H104" s="34"/>
      <c r="I104" s="34"/>
    </row>
    <row r="105" spans="2:9">
      <c r="B105" s="17" t="s">
        <v>54</v>
      </c>
      <c r="C105" s="38">
        <f>(C34+C41)/C25</f>
        <v>0.68200763070780612</v>
      </c>
      <c r="D105" s="38">
        <f>(D34+D41)/D25</f>
        <v>0.65352067104173128</v>
      </c>
      <c r="E105" s="38">
        <f>(E34+E41)/E25</f>
        <v>0.62630524689820122</v>
      </c>
    </row>
    <row r="108" spans="2:9">
      <c r="B108" s="1" t="s">
        <v>62</v>
      </c>
    </row>
    <row r="109" spans="2:9">
      <c r="B109" s="1" t="s">
        <v>63</v>
      </c>
    </row>
    <row r="111" spans="2:9" ht="13.5" thickBot="1">
      <c r="B111" s="36"/>
      <c r="C111" s="37"/>
      <c r="D111" s="37"/>
      <c r="E111" s="37"/>
    </row>
    <row r="112" spans="2:9" ht="17.25" thickBot="1">
      <c r="B112" s="48" t="s">
        <v>64</v>
      </c>
      <c r="C112" s="49"/>
      <c r="D112" s="49"/>
      <c r="E112" s="50"/>
    </row>
    <row r="114" spans="2:9">
      <c r="B114" s="19" t="s">
        <v>65</v>
      </c>
      <c r="C114" s="21">
        <v>40543</v>
      </c>
      <c r="D114" s="21">
        <v>40908</v>
      </c>
      <c r="E114" s="21">
        <v>41274</v>
      </c>
      <c r="F114" s="20"/>
      <c r="G114" s="35"/>
      <c r="H114" s="35"/>
      <c r="I114" s="35"/>
    </row>
    <row r="116" spans="2:9">
      <c r="B116" s="42" t="s">
        <v>83</v>
      </c>
      <c r="C116" s="38">
        <f>C61/C59</f>
        <v>0.2129678573006771</v>
      </c>
      <c r="D116" s="38">
        <f>D61/D59</f>
        <v>0.22016126446921763</v>
      </c>
      <c r="E116" s="38">
        <f>E61/E59</f>
        <v>0.20329205105191486</v>
      </c>
    </row>
    <row r="117" spans="2:9">
      <c r="B117" s="42" t="s">
        <v>84</v>
      </c>
      <c r="C117" s="38">
        <f>C63/C59</f>
        <v>0.12271618239709307</v>
      </c>
      <c r="D117" s="38">
        <f>D63/D59</f>
        <v>0.12718841536464981</v>
      </c>
      <c r="E117" s="38">
        <f>E63/E59</f>
        <v>0.1024999384354859</v>
      </c>
    </row>
    <row r="118" spans="2:9">
      <c r="B118" s="42" t="s">
        <v>85</v>
      </c>
      <c r="C118" s="38">
        <f>C67/C59</f>
        <v>9.9765255444511869E-2</v>
      </c>
      <c r="D118" s="38">
        <f>D67/D59</f>
        <v>0.10211803580778871</v>
      </c>
      <c r="E118" s="38">
        <f>E67/E59</f>
        <v>7.9210475712930176E-2</v>
      </c>
    </row>
    <row r="120" spans="2:9">
      <c r="B120" s="5" t="s">
        <v>66</v>
      </c>
    </row>
    <row r="121" spans="2:9">
      <c r="B121" s="5" t="s">
        <v>67</v>
      </c>
    </row>
    <row r="122" spans="2:9">
      <c r="B122" s="5" t="s">
        <v>68</v>
      </c>
    </row>
    <row r="124" spans="2:9" ht="13.5" thickBot="1">
      <c r="B124" s="36"/>
      <c r="C124" s="37"/>
      <c r="D124" s="37"/>
      <c r="E124" s="37"/>
    </row>
    <row r="125" spans="2:9" ht="17.25" thickBot="1">
      <c r="B125" s="48" t="s">
        <v>69</v>
      </c>
      <c r="C125" s="49"/>
      <c r="D125" s="49"/>
      <c r="E125" s="50"/>
    </row>
    <row r="126" spans="2:9">
      <c r="G126" s="44" t="s">
        <v>72</v>
      </c>
      <c r="H126" s="44"/>
      <c r="I126" s="44"/>
    </row>
    <row r="127" spans="2:9">
      <c r="B127" s="19" t="s">
        <v>70</v>
      </c>
      <c r="C127" s="21">
        <v>40543</v>
      </c>
      <c r="D127" s="21">
        <v>40908</v>
      </c>
      <c r="E127" s="21">
        <v>41274</v>
      </c>
      <c r="F127" s="20"/>
      <c r="G127" s="21">
        <v>40543</v>
      </c>
      <c r="H127" s="21">
        <v>40908</v>
      </c>
      <c r="I127" s="21">
        <v>41274</v>
      </c>
    </row>
    <row r="129" spans="2:9">
      <c r="B129" s="41" t="s">
        <v>71</v>
      </c>
      <c r="C129" s="32">
        <f>C25</f>
        <v>3029601</v>
      </c>
      <c r="D129" s="32">
        <f>D25</f>
        <v>3381131</v>
      </c>
      <c r="E129" s="32">
        <f>E25</f>
        <v>3512075</v>
      </c>
      <c r="G129" s="45"/>
      <c r="H129" s="32">
        <f>(D129+C129)/2</f>
        <v>3205366</v>
      </c>
      <c r="I129" s="32">
        <f>(E129+D129)/2</f>
        <v>3446603</v>
      </c>
    </row>
    <row r="130" spans="2:9">
      <c r="B130" s="41" t="s">
        <v>73</v>
      </c>
      <c r="C130" s="32">
        <f>C67</f>
        <v>295754</v>
      </c>
      <c r="D130" s="32">
        <f>D67</f>
        <v>344023</v>
      </c>
      <c r="E130" s="32">
        <f>E67</f>
        <v>302357</v>
      </c>
    </row>
    <row r="132" spans="2:9">
      <c r="B132" s="41" t="s">
        <v>74</v>
      </c>
      <c r="C132" s="45"/>
      <c r="D132" s="43">
        <f>(D130/H129)</f>
        <v>0.10732721317939979</v>
      </c>
      <c r="E132" s="46"/>
    </row>
    <row r="133" spans="2:9">
      <c r="B133" s="41" t="s">
        <v>75</v>
      </c>
      <c r="C133" s="45"/>
      <c r="D133" s="45"/>
      <c r="E133" s="43">
        <f>(E130/I129)</f>
        <v>8.7726088557341819E-2</v>
      </c>
    </row>
    <row r="135" spans="2:9">
      <c r="G135" s="44" t="s">
        <v>77</v>
      </c>
      <c r="H135" s="44"/>
      <c r="I135" s="44"/>
    </row>
    <row r="136" spans="2:9">
      <c r="B136" s="19" t="s">
        <v>76</v>
      </c>
      <c r="C136" s="21">
        <v>40543</v>
      </c>
      <c r="D136" s="21">
        <v>40908</v>
      </c>
      <c r="E136" s="21">
        <v>41274</v>
      </c>
      <c r="F136" s="20"/>
      <c r="G136" s="21">
        <v>40543</v>
      </c>
      <c r="H136" s="21">
        <v>40908</v>
      </c>
      <c r="I136" s="21">
        <v>41274</v>
      </c>
    </row>
    <row r="138" spans="2:9">
      <c r="B138" s="41" t="s">
        <v>78</v>
      </c>
      <c r="C138" s="32">
        <f>C46</f>
        <v>963390</v>
      </c>
      <c r="D138" s="32">
        <f>D46</f>
        <v>1171492</v>
      </c>
      <c r="E138" s="32">
        <f>E46</f>
        <v>1312444</v>
      </c>
      <c r="G138" s="45"/>
      <c r="H138" s="32">
        <f>(D138+C138)/2</f>
        <v>1067441</v>
      </c>
      <c r="I138" s="32">
        <f>(E138+D138)/2</f>
        <v>1241968</v>
      </c>
    </row>
    <row r="139" spans="2:9">
      <c r="B139" s="41" t="s">
        <v>73</v>
      </c>
      <c r="C139" s="32">
        <f>C67</f>
        <v>295754</v>
      </c>
      <c r="D139" s="32">
        <f>D67</f>
        <v>344023</v>
      </c>
      <c r="E139" s="32">
        <f>E67</f>
        <v>302357</v>
      </c>
    </row>
    <row r="141" spans="2:9">
      <c r="B141" s="41" t="s">
        <v>86</v>
      </c>
      <c r="C141" s="45"/>
      <c r="D141" s="43">
        <f>(D139/H138)</f>
        <v>0.32228760184403632</v>
      </c>
      <c r="E141" s="46"/>
    </row>
    <row r="142" spans="2:9">
      <c r="B142" s="41" t="s">
        <v>87</v>
      </c>
      <c r="C142" s="45"/>
      <c r="D142" s="45"/>
      <c r="E142" s="43">
        <f>(E139/I138)</f>
        <v>0.24344991175295982</v>
      </c>
    </row>
  </sheetData>
  <mergeCells count="14">
    <mergeCell ref="G135:I135"/>
    <mergeCell ref="B2:E2"/>
    <mergeCell ref="B70:E70"/>
    <mergeCell ref="B85:E85"/>
    <mergeCell ref="B112:E112"/>
    <mergeCell ref="B125:E125"/>
    <mergeCell ref="G126:I126"/>
    <mergeCell ref="B5:E5"/>
    <mergeCell ref="B7:E7"/>
    <mergeCell ref="B28:E28"/>
    <mergeCell ref="B30:E30"/>
    <mergeCell ref="C56:C58"/>
    <mergeCell ref="D56:D58"/>
    <mergeCell ref="E56:E58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Requião</dc:creator>
  <cp:lastModifiedBy>Paulo Requião</cp:lastModifiedBy>
  <cp:lastPrinted>2014-04-27T13:48:06Z</cp:lastPrinted>
  <dcterms:created xsi:type="dcterms:W3CDTF">2014-04-27T11:54:25Z</dcterms:created>
  <dcterms:modified xsi:type="dcterms:W3CDTF">2014-04-27T14:00:25Z</dcterms:modified>
</cp:coreProperties>
</file>